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28820\Desktop\"/>
    </mc:Choice>
  </mc:AlternateContent>
  <bookViews>
    <workbookView xWindow="0" yWindow="0" windowWidth="28800" windowHeight="10935"/>
  </bookViews>
  <sheets>
    <sheet name="Exhibit RMP__(SRM-6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0" hidden="1">'[1]Revenue-monthly'!#REF!</definedName>
    <definedName name="__123Graph_A" hidden="1">'[1]Revenue-monthly'!#REF!</definedName>
    <definedName name="__123Graph_AB06" localSheetId="0" hidden="1">[2]WORKD!#REF!</definedName>
    <definedName name="__123Graph_AB06" hidden="1">[2]WORKD!#REF!</definedName>
    <definedName name="__123Graph_ACEDREVGR" localSheetId="0" hidden="1">'[1]Revenue-monthly'!#REF!</definedName>
    <definedName name="__123Graph_ACEDREVGR" hidden="1">'[1]Revenue-monthly'!#REF!</definedName>
    <definedName name="__123Graph_B" localSheetId="0" hidden="1">[3]Inputs!#REF!</definedName>
    <definedName name="__123Graph_B" hidden="1">[3]Inputs!#REF!</definedName>
    <definedName name="__123Graph_BCEDREVGR" localSheetId="0" hidden="1">'[1]Revenue-monthly'!#REF!</definedName>
    <definedName name="__123Graph_BCEDREVGR" hidden="1">'[1]Revenue-monthly'!#REF!</definedName>
    <definedName name="__123Graph_D" localSheetId="0" hidden="1">[3]Inputs!#REF!</definedName>
    <definedName name="__123Graph_D" hidden="1">[3]Inputs!#REF!</definedName>
    <definedName name="__123Graph_E" localSheetId="0" hidden="1">'[1]Revenue-monthly'!#REF!</definedName>
    <definedName name="__123Graph_E" hidden="1">'[1]Revenue-monthly'!#REF!</definedName>
    <definedName name="__123Graph_F" localSheetId="0" hidden="1">'[1]Revenue-monthly'!#REF!</definedName>
    <definedName name="__123Graph_F" hidden="1">'[1]Revenue-monthly'!#REF!</definedName>
    <definedName name="__123Graph_X" hidden="1">'[1]Revenue-monthly'!$A$12:$A$23</definedName>
    <definedName name="__123Graph_XCEDREVGR" hidden="1">'[1]Revenue-monthly'!$A$12:$A$23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ofill" localSheetId="0" hidden="1">[4]A!#REF!</definedName>
    <definedName name="_nofill" hidden="1">[4]A!#REF!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localSheetId="0" hidden="1">#REF!</definedName>
    <definedName name="a" hidden="1">#REF!</definedName>
    <definedName name="Access_Button1" hidden="1">"Headcount_Workbook_Schedules_List"</definedName>
    <definedName name="AccessDatabase" hidden="1">"P:\HR\SharonPlummer\Headcount Workbook.mdb"</definedName>
    <definedName name="anscount" hidden="1">1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IQWBGuid" hidden="1">"PRW Allocation Spreadsheet_November - 11312014 Shutdown.xlsx"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hidden="1">{"YTD-Total",#N/A,TRUE,"Provision";"YTD-Utility",#N/A,TRUE,"Prov Utility";"YTD-NonUtility",#N/A,TRUE,"Prov NonUtility"}</definedName>
    <definedName name="copy" localSheetId="0" hidden="1">#REF!</definedName>
    <definedName name="copy" hidden="1">#REF!</definedName>
    <definedName name="dana" hidden="1">{#N/A,#N/A,FALSE,"Summary EPS";#N/A,#N/A,FALSE,"1st Qtr Electric";#N/A,#N/A,FALSE,"1st Qtr Australia";#N/A,#N/A,FALSE,"1st Qtr Telecom";#N/A,#N/A,FALSE,"1st QTR Other"}</definedName>
    <definedName name="dana1" hidden="1">{#N/A,#N/A,FALSE,"Summary 1";#N/A,#N/A,FALSE,"Domestic";#N/A,#N/A,FALSE,"Australia";#N/A,#N/A,FALSE,"Other"}</definedName>
    <definedName name="dfd" hidden="1">{#N/A,#N/A,FALSE,"CHECKREQ"}</definedName>
    <definedName name="dfdfdfd" hidden="1">{#N/A,#N/A,FALSE,"CHECKREQ"}</definedName>
    <definedName name="dsd" localSheetId="0" hidden="1">[3]Inputs!#REF!</definedName>
    <definedName name="dsd" hidden="1">[3]Inputs!#REF!</definedName>
    <definedName name="DUDE" localSheetId="0" hidden="1">#REF!</definedName>
    <definedName name="DUDE" hidden="1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" hidden="1">{#N/A,#N/A,FALSE,"CHECKREQ"}</definedName>
    <definedName name="fdf" hidden="1">{#N/A,#N/A,FALSE,"CHECKREQ"}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" localSheetId="0" hidden="1">[4]A!#REF!</definedName>
    <definedName name="n" hidden="1">[4]A!#REF!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ption3" hidden="1">{#N/A,#N/A,FALSE,"Wld 2";#N/A,#N/A,FALSE,"MAFunding 2";#N/A,#N/A,FALSE,"MEC 2"}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0" hidden="1">[5]Inputs!#REF!</definedName>
    <definedName name="PricingInfo" hidden="1">[5]Inputs!#REF!</definedName>
    <definedName name="_xlnm.Print_Area" localSheetId="0">'Exhibit RMP__(SRM-6)'!$B$1:$Q$54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"3X9515H6NMHHR47UHVC5TXHCB"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hidden="1">{"YTD-Total",#N/A,FALSE,"Provision"}</definedName>
    <definedName name="test" localSheetId="0" hidden="1">#REF!</definedName>
    <definedName name="test" hidden="1">#REF!</definedName>
    <definedName name="TP_Footer_User" hidden="1">"Dylan Moser"</definedName>
    <definedName name="TP_Footer_Version" hidden="1">"v4.00"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localSheetId="0" hidden="1">[6]Inputs!#REF!</definedName>
    <definedName name="w" hidden="1">[6]Inputs!#REF!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{#N/A,#N/A,FALSE,"Summary 1";#N/A,#N/A,FALSE,"Domestic";#N/A,#N/A,FALSE,"Australia";#N/A,#N/A,FALSE,"Other"}</definedName>
    <definedName name="wrn.Allocation._.factor." hidden="1">{#N/A,#N/A,TRUE,"11.1";#N/A,#N/A,TRUE,"11.2";#N/A,#N/A,TRUE,"11.3-.4";#N/A,#N/A,TRUE,"11.5-11.6";#N/A,#N/A,TRUE,"11.7-.10";#N/A,#N/A,TRUE,"11.11-11.22";#N/A,#N/A,TRUE,"11.23_ECD"}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HECK." hidden="1">{#N/A,#N/A,FALSE,"CHECKREQ"}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hidden="1">{#N/A,#N/A,TRUE,"Filing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egon._.Rate._.case." hidden="1">{#N/A,#N/A,TRUE,"10.1_Historical Cover Sheet";#N/A,#N/A,TRUE,"10.2-10.3_Historical";#N/A,#N/A,TRUE,"10.4_Historical";#N/A,#N/A,TRUE,"10.4.1_Historical";#N/A,#N/A,TRUE,"10.7-10.17_Historical"}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" hidden="1">{"FC",#N/A,FALSE,"CALENDAR";"P",#N/A,FALSE,"CALENDAR"}</definedName>
    <definedName name="wrn.Print._.Option._.1." hidden="1">{#N/A,#N/A,FALSE,"Wld 1";#N/A,#N/A,FALSE,"MAFunding 1";#N/A,#N/A,FALSE,"MEC 1"}</definedName>
    <definedName name="wrn.Print._.Option._.2." hidden="1">{#N/A,#N/A,FALSE,"Wld 2";#N/A,#N/A,FALSE,"MAFunding 2";#N/A,#N/A,FALSE,"MEC 2"}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{"Table A",#N/A,FALSE,"Summary";"Table D",#N/A,FALSE,"Summary";"Table E",#N/A,FALSE,"Summary"}</definedName>
    <definedName name="wrn.Summary._.View." hidden="1">{#N/A,#N/A,FALSE,"Consltd-For contngcy"}</definedName>
    <definedName name="wrn.test." hidden="1">{#N/A,#N/A,TRUE,"10.1_Historical Cover Sheet";#N/A,#N/A,TRUE,"10.2-10.3_Historical"}</definedName>
    <definedName name="wrn.Total._.Summary." hidden="1">{"Total Summary",#N/A,FALSE,"Summary"}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'[3]DSM Output'!$B$21:$B$23</definedName>
    <definedName name="z" hidden="1">'[3]DSM Output'!$G$21:$G$23</definedName>
    <definedName name="Z_01844156_6462_4A28_9785_1A86F4D0C834_.wvu.PrintTitles" localSheetId="0" hidden="1">#REF!</definedName>
    <definedName name="Z_01844156_6462_4A28_9785_1A86F4D0C834_.wvu.PrintTitles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5" i="1" l="1"/>
  <c r="P54" i="1"/>
  <c r="L53" i="1"/>
  <c r="P53" i="1" s="1"/>
  <c r="L52" i="1"/>
  <c r="F12" i="1" s="1"/>
  <c r="N46" i="1"/>
  <c r="L46" i="1"/>
  <c r="J46" i="1"/>
  <c r="P45" i="1"/>
  <c r="P44" i="1"/>
  <c r="P43" i="1"/>
  <c r="J37" i="1"/>
  <c r="N37" i="1"/>
  <c r="L37" i="1"/>
  <c r="P36" i="1"/>
  <c r="P35" i="1"/>
  <c r="N28" i="1"/>
  <c r="P28" i="1" s="1"/>
  <c r="L28" i="1"/>
  <c r="P27" i="1"/>
  <c r="N27" i="1"/>
  <c r="P26" i="1"/>
  <c r="N26" i="1"/>
  <c r="P25" i="1"/>
  <c r="N25" i="1"/>
  <c r="L24" i="1"/>
  <c r="N24" i="1" s="1"/>
  <c r="P24" i="1" s="1"/>
  <c r="N23" i="1"/>
  <c r="P23" i="1" s="1"/>
  <c r="P21" i="1"/>
  <c r="N21" i="1"/>
  <c r="P20" i="1"/>
  <c r="N20" i="1"/>
  <c r="J19" i="1"/>
  <c r="H19" i="1"/>
  <c r="N19" i="1" s="1"/>
  <c r="P19" i="1" s="1"/>
  <c r="N18" i="1"/>
  <c r="D18" i="1"/>
  <c r="P18" i="1" s="1"/>
  <c r="H15" i="1"/>
  <c r="H17" i="1" s="1"/>
  <c r="H22" i="1" s="1"/>
  <c r="H29" i="1" s="1"/>
  <c r="N14" i="1"/>
  <c r="L14" i="1"/>
  <c r="F14" i="1"/>
  <c r="P14" i="1" s="1"/>
  <c r="N13" i="1"/>
  <c r="L13" i="1"/>
  <c r="F13" i="1"/>
  <c r="P13" i="1" s="1"/>
  <c r="N11" i="1"/>
  <c r="L11" i="1"/>
  <c r="J11" i="1"/>
  <c r="J15" i="1" s="1"/>
  <c r="J17" i="1" s="1"/>
  <c r="J22" i="1" s="1"/>
  <c r="J29" i="1" s="1"/>
  <c r="H11" i="1"/>
  <c r="N10" i="1"/>
  <c r="F10" i="1"/>
  <c r="N9" i="1"/>
  <c r="P37" i="1" l="1"/>
  <c r="D9" i="1" s="1"/>
  <c r="L12" i="1"/>
  <c r="N12" i="1" s="1"/>
  <c r="P12" i="1" s="1"/>
  <c r="F15" i="1"/>
  <c r="F17" i="1" s="1"/>
  <c r="F22" i="1" s="1"/>
  <c r="F29" i="1" s="1"/>
  <c r="P46" i="1"/>
  <c r="P52" i="1"/>
  <c r="P55" i="1" s="1"/>
  <c r="L55" i="1"/>
  <c r="P10" i="1"/>
  <c r="F11" i="1"/>
  <c r="N15" i="1" l="1"/>
  <c r="N17" i="1" s="1"/>
  <c r="N22" i="1" s="1"/>
  <c r="N29" i="1" s="1"/>
  <c r="L15" i="1"/>
  <c r="L17" i="1" s="1"/>
  <c r="L22" i="1" s="1"/>
  <c r="L29" i="1" s="1"/>
  <c r="D11" i="1"/>
  <c r="P9" i="1"/>
  <c r="D15" i="1"/>
  <c r="D17" i="1" s="1"/>
  <c r="P15" i="1" l="1"/>
  <c r="P11" i="1"/>
  <c r="D22" i="1"/>
  <c r="D29" i="1" s="1"/>
  <c r="P17" i="1"/>
  <c r="P22" i="1" s="1"/>
  <c r="P29" i="1" s="1"/>
</calcChain>
</file>

<file path=xl/sharedStrings.xml><?xml version="1.0" encoding="utf-8"?>
<sst xmlns="http://schemas.openxmlformats.org/spreadsheetml/2006/main" count="64" uniqueCount="55">
  <si>
    <t>Reconciliation of Utah Deferred Tax Reform Balances</t>
  </si>
  <si>
    <t>Non-EDIT</t>
  </si>
  <si>
    <t>Protected</t>
  </si>
  <si>
    <t>Non-Protected EDIT</t>
  </si>
  <si>
    <t>Item</t>
  </si>
  <si>
    <t>Tax Benefits</t>
  </si>
  <si>
    <t>EDIT</t>
  </si>
  <si>
    <t>Property</t>
  </si>
  <si>
    <t>Non-Property</t>
  </si>
  <si>
    <t>Def. Amort.</t>
  </si>
  <si>
    <t>Subtotal</t>
  </si>
  <si>
    <t>Total</t>
  </si>
  <si>
    <t>Utah EDIT @ 01/01/2018: 17-035-69</t>
  </si>
  <si>
    <t>Classification Correction</t>
  </si>
  <si>
    <t>Utah EDIT @ 01/01/2018: FINAL</t>
  </si>
  <si>
    <t>Deferred Amort. of Protected EDIT: 2018</t>
  </si>
  <si>
    <t>Deferred Amort. of Protected EDIT: 2019</t>
  </si>
  <si>
    <t>Deferred Amort. of Protected EDIT: 2020</t>
  </si>
  <si>
    <t>Utah EDIT @ 12/31/2020, Before Gross-Up</t>
  </si>
  <si>
    <t>Gross-Up Factor</t>
  </si>
  <si>
    <t>Utah EDIT @ 12/31/2020, Before Amounts Used</t>
  </si>
  <si>
    <t>Less:  TCJA Rate Reduction</t>
  </si>
  <si>
    <t>Less: Plant Buy-Downs - 2018</t>
  </si>
  <si>
    <t>Less: Plant Buy-Downs - 2019</t>
  </si>
  <si>
    <t>Less: Plant Buy-Downs - 2020</t>
  </si>
  <si>
    <t>Utah EDIT @ 12/31/2020, Before Proposed Use</t>
  </si>
  <si>
    <t>Less:  Dave Johnston Buy-Down</t>
  </si>
  <si>
    <t>Less:  2017 Protocol Regulatory Asset</t>
  </si>
  <si>
    <t>Less:  EIM Benefit Regulatory Asset</t>
  </si>
  <si>
    <t>Less:  Carbon Regulatory Asset</t>
  </si>
  <si>
    <t>Less:  Deer Creek Regulatory Asset</t>
  </si>
  <si>
    <t>Less:  Proposed Amortization - $44.3m 2021, $22.2m 2022</t>
  </si>
  <si>
    <t>Utah EDIT @ 12/31/2020</t>
  </si>
  <si>
    <t>TCJA Non-EDIT Tax Benefits</t>
  </si>
  <si>
    <t>2018</t>
  </si>
  <si>
    <t>2019</t>
  </si>
  <si>
    <t>2020</t>
  </si>
  <si>
    <t>Current Tax Benefit</t>
  </si>
  <si>
    <t>Accrued Interest</t>
  </si>
  <si>
    <t>Total Non-EDIT Tax Benefits</t>
  </si>
  <si>
    <t>Use of TCJA Tax Benefits</t>
  </si>
  <si>
    <t>TCJA Rate Reduction - Schedule 197</t>
  </si>
  <si>
    <t>Plant Buy-Down: Current Tax</t>
  </si>
  <si>
    <t>Plant Buy-Down: Non-protected EDIT</t>
  </si>
  <si>
    <t>Total Amounts Used</t>
  </si>
  <si>
    <t>Comparison of Protected EDIT Amortization: RSGM v ARAM</t>
  </si>
  <si>
    <t>RSGM</t>
  </si>
  <si>
    <t>ARAM</t>
  </si>
  <si>
    <t>Difference</t>
  </si>
  <si>
    <t>Protected EDIT Amortization 12/31/2018</t>
  </si>
  <si>
    <t>Protected EDIT Amortization 12/31/2019</t>
  </si>
  <si>
    <t>Protected EDIT Amortization 12/31/2020</t>
  </si>
  <si>
    <t>Rocky Mountain Power</t>
  </si>
  <si>
    <t>Utah General Rate Case</t>
  </si>
  <si>
    <t>TCJA Regulatory Liability Balances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</si>
</sst>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_);\(#,##0.000000\)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37" fontId="1" fillId="0" borderId="0" xfId="0" applyNumberFormat="1" applyFont="1" applyBorder="1"/>
    <xf numFmtId="37" fontId="1" fillId="0" borderId="0" xfId="0" applyNumberFormat="1" applyFont="1"/>
    <xf numFmtId="37" fontId="2" fillId="0" borderId="1" xfId="0" applyNumberFormat="1" applyFont="1" applyBorder="1" applyAlignment="1">
      <alignment horizontal="centerContinuous"/>
    </xf>
    <xf numFmtId="37" fontId="2" fillId="0" borderId="0" xfId="0" applyNumberFormat="1" applyFont="1" applyBorder="1"/>
    <xf numFmtId="37" fontId="2" fillId="0" borderId="0" xfId="0" applyNumberFormat="1" applyFont="1" applyBorder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2" fillId="0" borderId="2" xfId="0" applyNumberFormat="1" applyFont="1" applyBorder="1" applyAlignment="1">
      <alignment horizontal="centerContinuous"/>
    </xf>
    <xf numFmtId="37" fontId="2" fillId="0" borderId="3" xfId="0" applyNumberFormat="1" applyFont="1" applyBorder="1" applyAlignment="1">
      <alignment horizontal="center"/>
    </xf>
    <xf numFmtId="37" fontId="2" fillId="0" borderId="4" xfId="0" applyNumberFormat="1" applyFont="1" applyBorder="1"/>
    <xf numFmtId="37" fontId="1" fillId="0" borderId="5" xfId="0" applyNumberFormat="1" applyFont="1" applyBorder="1"/>
    <xf numFmtId="37" fontId="2" fillId="0" borderId="5" xfId="0" applyNumberFormat="1" applyFont="1" applyBorder="1"/>
    <xf numFmtId="37" fontId="1" fillId="0" borderId="6" xfId="0" applyNumberFormat="1" applyFont="1" applyBorder="1"/>
    <xf numFmtId="37" fontId="2" fillId="0" borderId="6" xfId="0" applyNumberFormat="1" applyFont="1" applyBorder="1"/>
    <xf numFmtId="37" fontId="1" fillId="0" borderId="7" xfId="0" applyNumberFormat="1" applyFont="1" applyBorder="1"/>
    <xf numFmtId="37" fontId="2" fillId="0" borderId="7" xfId="0" applyNumberFormat="1" applyFont="1" applyBorder="1"/>
    <xf numFmtId="164" fontId="1" fillId="0" borderId="5" xfId="0" applyNumberFormat="1" applyFont="1" applyBorder="1"/>
    <xf numFmtId="164" fontId="1" fillId="0" borderId="0" xfId="0" applyNumberFormat="1" applyFont="1" applyBorder="1"/>
    <xf numFmtId="164" fontId="1" fillId="2" borderId="5" xfId="0" applyNumberFormat="1" applyFont="1" applyFill="1" applyBorder="1"/>
    <xf numFmtId="37" fontId="2" fillId="0" borderId="4" xfId="0" applyNumberFormat="1" applyFont="1" applyFill="1" applyBorder="1"/>
    <xf numFmtId="37" fontId="2" fillId="0" borderId="0" xfId="0" applyNumberFormat="1" applyFont="1" applyFill="1" applyBorder="1"/>
    <xf numFmtId="37" fontId="1" fillId="0" borderId="0" xfId="0" applyNumberFormat="1" applyFont="1" applyFill="1" applyBorder="1"/>
    <xf numFmtId="37" fontId="2" fillId="0" borderId="1" xfId="0" applyNumberFormat="1" applyFont="1" applyBorder="1"/>
    <xf numFmtId="37" fontId="1" fillId="0" borderId="0" xfId="0" applyNumberFormat="1" applyFont="1" applyBorder="1" applyAlignment="1">
      <alignment horizontal="left"/>
    </xf>
    <xf numFmtId="37" fontId="2" fillId="0" borderId="3" xfId="0" applyNumberFormat="1" applyFont="1" applyBorder="1"/>
    <xf numFmtId="37" fontId="2" fillId="0" borderId="3" xfId="0" quotePrefix="1" applyNumberFormat="1" applyFont="1" applyBorder="1" applyAlignment="1">
      <alignment horizontal="center"/>
    </xf>
    <xf numFmtId="37" fontId="1" fillId="0" borderId="4" xfId="0" applyNumberFormat="1" applyFont="1" applyBorder="1"/>
    <xf numFmtId="37" fontId="3" fillId="0" borderId="0" xfId="0" applyNumberFormat="1" applyFont="1" applyBorder="1" applyAlignment="1">
      <alignment horizontal="left"/>
    </xf>
    <xf numFmtId="37" fontId="1" fillId="0" borderId="7" xfId="0" applyNumberFormat="1" applyFont="1" applyFill="1" applyBorder="1"/>
    <xf numFmtId="37" fontId="1" fillId="0" borderId="6" xfId="0" applyNumberFormat="1" applyFont="1" applyFill="1" applyBorder="1"/>
    <xf numFmtId="37" fontId="1" fillId="0" borderId="3" xfId="0" applyNumberFormat="1" applyFont="1" applyBorder="1"/>
    <xf numFmtId="37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Documents%20and%20Settings/t75440.MEC/Local%20Settings/Temporary%20Internet%20Files/OLKB9/Ceb_FC_0201grap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QP3\ClientFiles\ExcelWKS\MidAmericanFlexPlan%201-30-04%20NNG%20APBO%20fix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Fechner/Files/FILES/BONDS/INTPAY99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REGULATN\PA&amp;D\CASES\Wy0902\EAST%20Blocking%209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"/>
      <sheetName val="C2001 forecast"/>
      <sheetName val="C2000 actuals"/>
      <sheetName val="C2001 budget"/>
      <sheetName val="Revenue-monthly"/>
      <sheetName val="Site Costs-monthly"/>
      <sheetName val="Other Operating Costs-monthly"/>
      <sheetName val="Financial Costs-monthly"/>
      <sheetName val="Net Income-monthly"/>
      <sheetName val="Expenses-annual"/>
      <sheetName val="Expenses-annual (2)"/>
      <sheetName val="Site Cost-annual"/>
      <sheetName val="Site Cost-annual (2)"/>
      <sheetName val="SGA-annual"/>
      <sheetName val="SGA-annual (2)"/>
      <sheetName val="Other Operating Costs-annual"/>
      <sheetName val="Other Operating Costs-annua (2)"/>
      <sheetName val="CEBU - x"/>
      <sheetName val="UPLOAD"/>
      <sheetName val="Module1"/>
      <sheetName val="Module2"/>
      <sheetName val="Module3"/>
      <sheetName val="Target to Consol (Data Inpu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Jan</v>
          </cell>
        </row>
        <row r="13">
          <cell r="A13" t="str">
            <v>Feb</v>
          </cell>
        </row>
        <row r="14">
          <cell r="A14" t="str">
            <v>Mar</v>
          </cell>
        </row>
        <row r="15">
          <cell r="A15" t="str">
            <v>Apr</v>
          </cell>
        </row>
        <row r="16">
          <cell r="A16" t="str">
            <v>May</v>
          </cell>
        </row>
        <row r="17">
          <cell r="A17" t="str">
            <v>Jun</v>
          </cell>
        </row>
        <row r="18">
          <cell r="A18" t="str">
            <v>Jul</v>
          </cell>
        </row>
        <row r="19">
          <cell r="A19" t="str">
            <v>Aug</v>
          </cell>
        </row>
        <row r="20">
          <cell r="A20" t="str">
            <v>Sep</v>
          </cell>
        </row>
        <row r="21">
          <cell r="A21" t="str">
            <v>Oct</v>
          </cell>
        </row>
        <row r="22">
          <cell r="A22" t="str">
            <v>Nov</v>
          </cell>
        </row>
        <row r="23">
          <cell r="A23" t="str">
            <v>Dec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deBySide"/>
      <sheetName val="AccountingDetail"/>
      <sheetName val="Pension Allocation"/>
      <sheetName val="Nonunion Ret Welfare Alloc"/>
      <sheetName val="Not Applicable"/>
      <sheetName val="ContribDetail"/>
      <sheetName val="QuarterlyDetail"/>
      <sheetName val="STable"/>
      <sheetName val="Notes"/>
      <sheetName val="Home"/>
      <sheetName val="Summary"/>
      <sheetName val="3way"/>
      <sheetName val="Monthly"/>
      <sheetName val="ADJ"/>
      <sheetName val="S"/>
      <sheetName val="S1"/>
      <sheetName val="S2"/>
      <sheetName val="S3"/>
      <sheetName val="S4"/>
      <sheetName val="WORKD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A2">
            <v>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showGridLines="0" tabSelected="1" zoomScaleNormal="100" workbookViewId="0">
      <selection activeCell="J39" sqref="J39"/>
    </sheetView>
  </sheetViews>
  <sheetFormatPr defaultRowHeight="12.75" x14ac:dyDescent="0.2"/>
  <cols>
    <col min="1" max="1" width="2.7109375" style="2" customWidth="1"/>
    <col min="2" max="2" width="50.7109375" style="2" customWidth="1"/>
    <col min="3" max="3" width="2.7109375" style="2" customWidth="1"/>
    <col min="4" max="4" width="15.7109375" style="2" customWidth="1"/>
    <col min="5" max="5" width="2.7109375" style="2" customWidth="1"/>
    <col min="6" max="6" width="15.7109375" style="2" customWidth="1"/>
    <col min="7" max="7" width="2.7109375" style="2" customWidth="1"/>
    <col min="8" max="8" width="15.7109375" style="2" customWidth="1"/>
    <col min="9" max="9" width="2.7109375" style="2" customWidth="1"/>
    <col min="10" max="10" width="15.7109375" style="2" customWidth="1"/>
    <col min="11" max="11" width="2.7109375" style="2" customWidth="1"/>
    <col min="12" max="12" width="15.7109375" style="2" customWidth="1"/>
    <col min="13" max="13" width="2.7109375" style="2" customWidth="1"/>
    <col min="14" max="14" width="15.7109375" style="2" customWidth="1"/>
    <col min="15" max="15" width="2.7109375" style="2" customWidth="1"/>
    <col min="16" max="16" width="15.7109375" style="2" customWidth="1"/>
    <col min="17" max="17" width="2.7109375" style="2" customWidth="1"/>
    <col min="18" max="19" width="9.140625" style="2"/>
    <col min="20" max="20" width="12.28515625" style="2" bestFit="1" customWidth="1"/>
    <col min="21" max="21" width="9.140625" style="2"/>
    <col min="22" max="22" width="11" style="2" bestFit="1" customWidth="1"/>
    <col min="23" max="16384" width="9.140625" style="2"/>
  </cols>
  <sheetData>
    <row r="1" spans="1:17" ht="15.75" customHeight="1" x14ac:dyDescent="0.2">
      <c r="A1" s="1"/>
      <c r="B1" s="4" t="s">
        <v>52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customHeight="1" x14ac:dyDescent="0.2">
      <c r="A2" s="1"/>
      <c r="B2" s="4" t="s">
        <v>53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customHeight="1" x14ac:dyDescent="0.2">
      <c r="A3" s="1"/>
      <c r="B3" s="4" t="s">
        <v>54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 customHeight="1" x14ac:dyDescent="0.2">
      <c r="A6" s="1"/>
      <c r="B6" s="3" t="s">
        <v>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</row>
    <row r="7" spans="1:17" ht="15.75" customHeight="1" x14ac:dyDescent="0.2">
      <c r="A7" s="1"/>
      <c r="B7" s="4"/>
      <c r="C7" s="4"/>
      <c r="D7" s="5" t="s">
        <v>1</v>
      </c>
      <c r="E7" s="4"/>
      <c r="F7" s="6" t="s">
        <v>2</v>
      </c>
      <c r="G7" s="7"/>
      <c r="H7" s="3" t="s">
        <v>3</v>
      </c>
      <c r="I7" s="3"/>
      <c r="J7" s="3"/>
      <c r="K7" s="3"/>
      <c r="L7" s="3"/>
      <c r="M7" s="3"/>
      <c r="N7" s="3"/>
      <c r="O7" s="5"/>
      <c r="P7" s="5"/>
      <c r="Q7" s="1"/>
    </row>
    <row r="8" spans="1:17" ht="15.75" customHeight="1" x14ac:dyDescent="0.2">
      <c r="A8" s="1"/>
      <c r="B8" s="4" t="s">
        <v>4</v>
      </c>
      <c r="C8" s="4"/>
      <c r="D8" s="5" t="s">
        <v>5</v>
      </c>
      <c r="E8" s="4"/>
      <c r="F8" s="8" t="s">
        <v>6</v>
      </c>
      <c r="G8" s="5"/>
      <c r="H8" s="8" t="s">
        <v>7</v>
      </c>
      <c r="I8" s="5"/>
      <c r="J8" s="8" t="s">
        <v>8</v>
      </c>
      <c r="K8" s="5"/>
      <c r="L8" s="8" t="s">
        <v>9</v>
      </c>
      <c r="M8" s="5"/>
      <c r="N8" s="5" t="s">
        <v>10</v>
      </c>
      <c r="O8" s="5"/>
      <c r="P8" s="8" t="s">
        <v>11</v>
      </c>
      <c r="Q8" s="1"/>
    </row>
    <row r="9" spans="1:17" ht="15.75" customHeight="1" x14ac:dyDescent="0.2">
      <c r="A9" s="1"/>
      <c r="B9" s="9" t="s">
        <v>12</v>
      </c>
      <c r="C9" s="4"/>
      <c r="D9" s="9">
        <f>P37</f>
        <v>-199127901</v>
      </c>
      <c r="E9" s="4"/>
      <c r="F9" s="9">
        <v>-615974874</v>
      </c>
      <c r="G9" s="4"/>
      <c r="H9" s="9">
        <v>-104732415</v>
      </c>
      <c r="I9" s="4"/>
      <c r="J9" s="9">
        <v>-22560698</v>
      </c>
      <c r="K9" s="4"/>
      <c r="L9" s="9">
        <v>0</v>
      </c>
      <c r="M9" s="4"/>
      <c r="N9" s="9">
        <f>H9+J9+L9</f>
        <v>-127293113</v>
      </c>
      <c r="O9" s="4"/>
      <c r="P9" s="9">
        <f>D9+F9+N9</f>
        <v>-942395888</v>
      </c>
      <c r="Q9" s="1"/>
    </row>
    <row r="10" spans="1:17" ht="15.75" customHeight="1" x14ac:dyDescent="0.2">
      <c r="A10" s="1"/>
      <c r="B10" s="10" t="s">
        <v>13</v>
      </c>
      <c r="C10" s="1"/>
      <c r="D10" s="10">
        <v>0</v>
      </c>
      <c r="E10" s="1"/>
      <c r="F10" s="10">
        <f>-H10</f>
        <v>17996367</v>
      </c>
      <c r="G10" s="1"/>
      <c r="H10" s="10">
        <v>-17996367</v>
      </c>
      <c r="I10" s="1"/>
      <c r="J10" s="10">
        <v>0</v>
      </c>
      <c r="K10" s="1"/>
      <c r="L10" s="10">
        <v>0</v>
      </c>
      <c r="M10" s="1"/>
      <c r="N10" s="11">
        <f>H10+J10+L10</f>
        <v>-17996367</v>
      </c>
      <c r="O10" s="4"/>
      <c r="P10" s="11">
        <f>D10+F10+N10</f>
        <v>0</v>
      </c>
      <c r="Q10" s="1"/>
    </row>
    <row r="11" spans="1:17" ht="15.75" customHeight="1" x14ac:dyDescent="0.2">
      <c r="A11" s="1"/>
      <c r="B11" s="9" t="s">
        <v>14</v>
      </c>
      <c r="C11" s="4"/>
      <c r="D11" s="9">
        <f>SUBTOTAL(9,D9:D10)</f>
        <v>-199127901</v>
      </c>
      <c r="E11" s="4"/>
      <c r="F11" s="9">
        <f>SUBTOTAL(9,F9:F10)</f>
        <v>-597978507</v>
      </c>
      <c r="G11" s="4"/>
      <c r="H11" s="9">
        <f>SUBTOTAL(9,H9:H10)</f>
        <v>-122728782</v>
      </c>
      <c r="I11" s="4"/>
      <c r="J11" s="9">
        <f>SUBTOTAL(9,J9:J10)</f>
        <v>-22560698</v>
      </c>
      <c r="K11" s="4"/>
      <c r="L11" s="9">
        <f>SUBTOTAL(9,L9:L10)</f>
        <v>0</v>
      </c>
      <c r="M11" s="4"/>
      <c r="N11" s="9">
        <f>SUBTOTAL(9,N9:N10)</f>
        <v>-145289480</v>
      </c>
      <c r="O11" s="4"/>
      <c r="P11" s="9">
        <f>SUBTOTAL(9,P9:P10)</f>
        <v>-942395888</v>
      </c>
      <c r="Q11" s="1"/>
    </row>
    <row r="12" spans="1:17" ht="15.75" customHeight="1" x14ac:dyDescent="0.2">
      <c r="A12" s="1"/>
      <c r="B12" s="12" t="s">
        <v>15</v>
      </c>
      <c r="C12" s="1"/>
      <c r="D12" s="12">
        <v>0</v>
      </c>
      <c r="E12" s="1"/>
      <c r="F12" s="12">
        <f>-L52</f>
        <v>26227482</v>
      </c>
      <c r="G12" s="1"/>
      <c r="H12" s="12">
        <v>0</v>
      </c>
      <c r="I12" s="1"/>
      <c r="J12" s="12">
        <v>0</v>
      </c>
      <c r="K12" s="1"/>
      <c r="L12" s="12">
        <f>-F12</f>
        <v>-26227482</v>
      </c>
      <c r="M12" s="1"/>
      <c r="N12" s="13">
        <f>H12+J12+L12</f>
        <v>-26227482</v>
      </c>
      <c r="O12" s="4"/>
      <c r="P12" s="13">
        <f>D12+F12+N12</f>
        <v>0</v>
      </c>
      <c r="Q12" s="1"/>
    </row>
    <row r="13" spans="1:17" ht="15.75" customHeight="1" x14ac:dyDescent="0.2">
      <c r="A13" s="1"/>
      <c r="B13" s="12" t="s">
        <v>16</v>
      </c>
      <c r="C13" s="1"/>
      <c r="D13" s="12">
        <v>0</v>
      </c>
      <c r="E13" s="1"/>
      <c r="F13" s="12">
        <f>-L53</f>
        <v>26403073</v>
      </c>
      <c r="G13" s="1"/>
      <c r="H13" s="12">
        <v>0</v>
      </c>
      <c r="I13" s="1"/>
      <c r="J13" s="12">
        <v>0</v>
      </c>
      <c r="K13" s="1"/>
      <c r="L13" s="12">
        <f t="shared" ref="L13:L14" si="0">-F13</f>
        <v>-26403073</v>
      </c>
      <c r="M13" s="1"/>
      <c r="N13" s="13">
        <f>H13+J13+L13</f>
        <v>-26403073</v>
      </c>
      <c r="O13" s="4"/>
      <c r="P13" s="13">
        <f t="shared" ref="P13:P14" si="1">D13+F13+N13</f>
        <v>0</v>
      </c>
      <c r="Q13" s="1"/>
    </row>
    <row r="14" spans="1:17" ht="15.75" customHeight="1" x14ac:dyDescent="0.2">
      <c r="A14" s="1"/>
      <c r="B14" s="14" t="s">
        <v>17</v>
      </c>
      <c r="C14" s="1"/>
      <c r="D14" s="14">
        <v>0</v>
      </c>
      <c r="E14" s="1"/>
      <c r="F14" s="14">
        <f>-L54</f>
        <v>36883008</v>
      </c>
      <c r="G14" s="1"/>
      <c r="H14" s="14">
        <v>0</v>
      </c>
      <c r="I14" s="1"/>
      <c r="J14" s="14">
        <v>0</v>
      </c>
      <c r="K14" s="1"/>
      <c r="L14" s="14">
        <f t="shared" si="0"/>
        <v>-36883008</v>
      </c>
      <c r="M14" s="1"/>
      <c r="N14" s="15">
        <f>H14+J14+L14</f>
        <v>-36883008</v>
      </c>
      <c r="O14" s="4"/>
      <c r="P14" s="15">
        <f t="shared" si="1"/>
        <v>0</v>
      </c>
      <c r="Q14" s="1"/>
    </row>
    <row r="15" spans="1:17" ht="15.75" customHeight="1" x14ac:dyDescent="0.2">
      <c r="A15" s="1"/>
      <c r="B15" s="9" t="s">
        <v>18</v>
      </c>
      <c r="C15" s="4"/>
      <c r="D15" s="9">
        <f>SUBTOTAL(9,D9:D14)</f>
        <v>-199127901</v>
      </c>
      <c r="E15" s="4"/>
      <c r="F15" s="9">
        <f>SUBTOTAL(9,F9:F14)</f>
        <v>-508464944</v>
      </c>
      <c r="G15" s="1"/>
      <c r="H15" s="9">
        <f>SUBTOTAL(9,H9:H14)</f>
        <v>-122728782</v>
      </c>
      <c r="I15" s="1"/>
      <c r="J15" s="9">
        <f>SUBTOTAL(9,J9:J14)</f>
        <v>-22560698</v>
      </c>
      <c r="K15" s="1"/>
      <c r="L15" s="9">
        <f>SUBTOTAL(9,L9:L14)</f>
        <v>-89513563</v>
      </c>
      <c r="M15" s="1"/>
      <c r="N15" s="9">
        <f>SUBTOTAL(9,N9:N14)</f>
        <v>-234803043</v>
      </c>
      <c r="O15" s="4"/>
      <c r="P15" s="9">
        <f>SUBTOTAL(9,P9:P14)</f>
        <v>-942395888</v>
      </c>
      <c r="Q15" s="1"/>
    </row>
    <row r="16" spans="1:17" ht="15.75" customHeight="1" x14ac:dyDescent="0.2">
      <c r="A16" s="1"/>
      <c r="B16" s="10" t="s">
        <v>19</v>
      </c>
      <c r="C16" s="1"/>
      <c r="D16" s="16">
        <v>1</v>
      </c>
      <c r="E16" s="17"/>
      <c r="F16" s="16">
        <v>1.3260240000000001</v>
      </c>
      <c r="G16" s="17"/>
      <c r="H16" s="16">
        <v>1.3260240000000001</v>
      </c>
      <c r="I16" s="17"/>
      <c r="J16" s="16">
        <v>1.3260240000000001</v>
      </c>
      <c r="K16" s="17"/>
      <c r="L16" s="16">
        <v>1.3260240000000001</v>
      </c>
      <c r="M16" s="17"/>
      <c r="N16" s="16">
        <v>1.3260240000000001</v>
      </c>
      <c r="O16" s="17"/>
      <c r="P16" s="18"/>
      <c r="Q16" s="1"/>
    </row>
    <row r="17" spans="1:17" ht="15.75" customHeight="1" x14ac:dyDescent="0.2">
      <c r="A17" s="1"/>
      <c r="B17" s="9" t="s">
        <v>20</v>
      </c>
      <c r="C17" s="4"/>
      <c r="D17" s="19">
        <f>ROUND(D15*D16,0)</f>
        <v>-199127901</v>
      </c>
      <c r="E17" s="20"/>
      <c r="F17" s="19">
        <f>ROUND(F15*F16,0)</f>
        <v>-674236719</v>
      </c>
      <c r="G17" s="21"/>
      <c r="H17" s="19">
        <f>ROUND(H15*H16,0)</f>
        <v>-162741310</v>
      </c>
      <c r="I17" s="21"/>
      <c r="J17" s="19">
        <f>ROUND(J15*J16,0)</f>
        <v>-29916027</v>
      </c>
      <c r="K17" s="21"/>
      <c r="L17" s="19">
        <f>ROUND(L15*L16,0)</f>
        <v>-118697133</v>
      </c>
      <c r="M17" s="1"/>
      <c r="N17" s="9">
        <f>ROUND(N15*N16,0)</f>
        <v>-311354470</v>
      </c>
      <c r="O17" s="4"/>
      <c r="P17" s="13">
        <f>D17+F17+N17</f>
        <v>-1184719090</v>
      </c>
      <c r="Q17" s="1"/>
    </row>
    <row r="18" spans="1:17" ht="15.75" customHeight="1" x14ac:dyDescent="0.2">
      <c r="A18" s="1"/>
      <c r="B18" s="12" t="s">
        <v>21</v>
      </c>
      <c r="C18" s="1"/>
      <c r="D18" s="12">
        <f>P43</f>
        <v>183000000</v>
      </c>
      <c r="E18" s="1"/>
      <c r="F18" s="12">
        <v>0</v>
      </c>
      <c r="G18" s="1"/>
      <c r="H18" s="12">
        <v>0</v>
      </c>
      <c r="I18" s="1"/>
      <c r="J18" s="12">
        <v>0</v>
      </c>
      <c r="K18" s="1"/>
      <c r="L18" s="12">
        <v>0</v>
      </c>
      <c r="M18" s="1"/>
      <c r="N18" s="13">
        <f>H18+J18+L18</f>
        <v>0</v>
      </c>
      <c r="O18" s="4"/>
      <c r="P18" s="13">
        <f>D18+F18+N18</f>
        <v>183000000</v>
      </c>
      <c r="Q18" s="1"/>
    </row>
    <row r="19" spans="1:17" ht="15.75" customHeight="1" x14ac:dyDescent="0.2">
      <c r="A19" s="1"/>
      <c r="B19" s="12" t="s">
        <v>22</v>
      </c>
      <c r="C19" s="1"/>
      <c r="D19" s="12">
        <v>4890414</v>
      </c>
      <c r="E19" s="1"/>
      <c r="F19" s="12">
        <v>0</v>
      </c>
      <c r="G19" s="1"/>
      <c r="H19" s="12">
        <f>-ROUND(H9*H16,0)</f>
        <v>138877696</v>
      </c>
      <c r="I19" s="1"/>
      <c r="J19" s="12">
        <f>-ROUND(J9*J16,0)</f>
        <v>29916027</v>
      </c>
      <c r="K19" s="1"/>
      <c r="L19" s="12">
        <v>0</v>
      </c>
      <c r="M19" s="1"/>
      <c r="N19" s="13">
        <f>H19+J19+L19</f>
        <v>168793723</v>
      </c>
      <c r="O19" s="4"/>
      <c r="P19" s="13">
        <f>D19+F19+N19</f>
        <v>173684137</v>
      </c>
      <c r="Q19" s="1"/>
    </row>
    <row r="20" spans="1:17" ht="15.75" customHeight="1" x14ac:dyDescent="0.2">
      <c r="A20" s="1"/>
      <c r="B20" s="12" t="s">
        <v>23</v>
      </c>
      <c r="C20" s="1"/>
      <c r="D20" s="12">
        <v>4890414</v>
      </c>
      <c r="E20" s="1"/>
      <c r="F20" s="12">
        <v>0</v>
      </c>
      <c r="G20" s="1"/>
      <c r="H20" s="12">
        <v>0</v>
      </c>
      <c r="I20" s="1"/>
      <c r="J20" s="12">
        <v>0</v>
      </c>
      <c r="K20" s="1"/>
      <c r="L20" s="12">
        <v>0</v>
      </c>
      <c r="M20" s="1"/>
      <c r="N20" s="13">
        <f>H20+J20+L20</f>
        <v>0</v>
      </c>
      <c r="O20" s="4"/>
      <c r="P20" s="13">
        <f>D20+F20+N20</f>
        <v>4890414</v>
      </c>
      <c r="Q20" s="1"/>
    </row>
    <row r="21" spans="1:17" ht="15.75" customHeight="1" x14ac:dyDescent="0.2">
      <c r="A21" s="1"/>
      <c r="B21" s="12" t="s">
        <v>24</v>
      </c>
      <c r="C21" s="1"/>
      <c r="D21" s="12">
        <v>4890414</v>
      </c>
      <c r="E21" s="1"/>
      <c r="F21" s="12">
        <v>0</v>
      </c>
      <c r="G21" s="1"/>
      <c r="H21" s="12">
        <v>0</v>
      </c>
      <c r="I21" s="1"/>
      <c r="J21" s="12">
        <v>0</v>
      </c>
      <c r="K21" s="1"/>
      <c r="L21" s="12">
        <v>0</v>
      </c>
      <c r="M21" s="1"/>
      <c r="N21" s="13">
        <f>H21+J21+L21</f>
        <v>0</v>
      </c>
      <c r="O21" s="4"/>
      <c r="P21" s="13">
        <f>D21+F21+N21</f>
        <v>4890414</v>
      </c>
      <c r="Q21" s="1"/>
    </row>
    <row r="22" spans="1:17" ht="15.75" customHeight="1" x14ac:dyDescent="0.2">
      <c r="A22" s="1"/>
      <c r="B22" s="22" t="s">
        <v>25</v>
      </c>
      <c r="C22" s="4"/>
      <c r="D22" s="22">
        <f>SUM(D17:D21)</f>
        <v>-1456659</v>
      </c>
      <c r="E22" s="4"/>
      <c r="F22" s="22">
        <f>SUM(F17:F21)</f>
        <v>-674236719</v>
      </c>
      <c r="G22" s="4"/>
      <c r="H22" s="22">
        <f>SUM(H17:H21)</f>
        <v>-23863614</v>
      </c>
      <c r="I22" s="4"/>
      <c r="J22" s="22">
        <f>SUM(J17:J21)</f>
        <v>0</v>
      </c>
      <c r="K22" s="4"/>
      <c r="L22" s="22">
        <f>SUM(L17:L21)</f>
        <v>-118697133</v>
      </c>
      <c r="M22" s="4"/>
      <c r="N22" s="22">
        <f>SUM(N17:N21)</f>
        <v>-142560747</v>
      </c>
      <c r="O22" s="4"/>
      <c r="P22" s="22">
        <f>SUM(P17:P21)</f>
        <v>-818254125</v>
      </c>
      <c r="Q22" s="23"/>
    </row>
    <row r="23" spans="1:17" ht="15.75" customHeight="1" x14ac:dyDescent="0.2">
      <c r="A23" s="1"/>
      <c r="B23" s="12" t="s">
        <v>26</v>
      </c>
      <c r="C23" s="1"/>
      <c r="D23" s="12">
        <v>0</v>
      </c>
      <c r="E23" s="1"/>
      <c r="F23" s="12">
        <v>0</v>
      </c>
      <c r="G23" s="1"/>
      <c r="H23" s="12">
        <v>23863614</v>
      </c>
      <c r="I23" s="1"/>
      <c r="J23" s="12">
        <v>0</v>
      </c>
      <c r="K23" s="1"/>
      <c r="L23" s="12">
        <v>0</v>
      </c>
      <c r="M23" s="1"/>
      <c r="N23" s="13">
        <f>H23+J23+L23</f>
        <v>23863614</v>
      </c>
      <c r="O23" s="4"/>
      <c r="P23" s="13">
        <f>D23+F23+N23</f>
        <v>23863614</v>
      </c>
      <c r="Q23" s="1"/>
    </row>
    <row r="24" spans="1:17" ht="15.75" customHeight="1" x14ac:dyDescent="0.2">
      <c r="A24" s="1"/>
      <c r="B24" s="12" t="s">
        <v>27</v>
      </c>
      <c r="C24" s="1"/>
      <c r="D24" s="12">
        <v>1456659</v>
      </c>
      <c r="E24" s="1"/>
      <c r="F24" s="12">
        <v>0</v>
      </c>
      <c r="G24" s="1"/>
      <c r="H24" s="12">
        <v>0</v>
      </c>
      <c r="I24" s="1"/>
      <c r="J24" s="12">
        <v>0</v>
      </c>
      <c r="K24" s="1"/>
      <c r="L24" s="12">
        <f>13200000-D24</f>
        <v>11743341</v>
      </c>
      <c r="M24" s="1"/>
      <c r="N24" s="13">
        <f>H24+J24+L24</f>
        <v>11743341</v>
      </c>
      <c r="O24" s="4"/>
      <c r="P24" s="13">
        <f>D24+F24+N24</f>
        <v>13200000</v>
      </c>
      <c r="Q24" s="1"/>
    </row>
    <row r="25" spans="1:17" ht="15.75" customHeight="1" x14ac:dyDescent="0.2">
      <c r="A25" s="1"/>
      <c r="B25" s="12" t="s">
        <v>28</v>
      </c>
      <c r="C25" s="1"/>
      <c r="D25" s="12">
        <v>0</v>
      </c>
      <c r="E25" s="1"/>
      <c r="F25" s="12">
        <v>0</v>
      </c>
      <c r="G25" s="1"/>
      <c r="H25" s="12">
        <v>0</v>
      </c>
      <c r="I25" s="1"/>
      <c r="J25" s="12">
        <v>0</v>
      </c>
      <c r="K25" s="1"/>
      <c r="L25" s="12">
        <v>9573636</v>
      </c>
      <c r="M25" s="1"/>
      <c r="N25" s="13">
        <f>H25+J25+L25</f>
        <v>9573636</v>
      </c>
      <c r="O25" s="4"/>
      <c r="P25" s="13">
        <f>D25+F25+N25</f>
        <v>9573636</v>
      </c>
      <c r="Q25" s="1"/>
    </row>
    <row r="26" spans="1:17" ht="15.75" customHeight="1" x14ac:dyDescent="0.2">
      <c r="A26" s="1"/>
      <c r="B26" s="12" t="s">
        <v>29</v>
      </c>
      <c r="C26" s="1"/>
      <c r="D26" s="12">
        <v>0</v>
      </c>
      <c r="E26" s="1"/>
      <c r="F26" s="12">
        <v>0</v>
      </c>
      <c r="G26" s="1"/>
      <c r="H26" s="12">
        <v>0</v>
      </c>
      <c r="I26" s="1"/>
      <c r="J26" s="12">
        <v>0</v>
      </c>
      <c r="K26" s="1"/>
      <c r="L26" s="12">
        <v>10292396</v>
      </c>
      <c r="M26" s="1"/>
      <c r="N26" s="13">
        <f>H26+J26+L26</f>
        <v>10292396</v>
      </c>
      <c r="O26" s="4"/>
      <c r="P26" s="13">
        <f>D26+F26+N26</f>
        <v>10292396</v>
      </c>
      <c r="Q26" s="1"/>
    </row>
    <row r="27" spans="1:17" ht="15.75" customHeight="1" x14ac:dyDescent="0.2">
      <c r="A27" s="1"/>
      <c r="B27" s="12" t="s">
        <v>30</v>
      </c>
      <c r="C27" s="1"/>
      <c r="D27" s="12">
        <v>0</v>
      </c>
      <c r="E27" s="1"/>
      <c r="F27" s="12">
        <v>0</v>
      </c>
      <c r="G27" s="1"/>
      <c r="H27" s="12">
        <v>0</v>
      </c>
      <c r="I27" s="1"/>
      <c r="J27" s="12">
        <v>0</v>
      </c>
      <c r="K27" s="1"/>
      <c r="L27" s="12">
        <v>20581541</v>
      </c>
      <c r="M27" s="1"/>
      <c r="N27" s="13">
        <f>H27+J27+L27</f>
        <v>20581541</v>
      </c>
      <c r="O27" s="4"/>
      <c r="P27" s="13">
        <f>D27+F27+N27</f>
        <v>20581541</v>
      </c>
      <c r="Q27" s="1"/>
    </row>
    <row r="28" spans="1:17" ht="15.75" customHeight="1" x14ac:dyDescent="0.2">
      <c r="A28" s="1"/>
      <c r="B28" s="12" t="s">
        <v>31</v>
      </c>
      <c r="C28" s="1"/>
      <c r="D28" s="12">
        <v>0</v>
      </c>
      <c r="E28" s="1"/>
      <c r="F28" s="12">
        <v>0</v>
      </c>
      <c r="G28" s="1"/>
      <c r="H28" s="12">
        <v>0</v>
      </c>
      <c r="I28" s="1"/>
      <c r="J28" s="12">
        <v>0</v>
      </c>
      <c r="K28" s="1"/>
      <c r="L28" s="12">
        <f>66506219</f>
        <v>66506219</v>
      </c>
      <c r="M28" s="1"/>
      <c r="N28" s="13">
        <f t="shared" ref="N28" si="2">H28+J28+L28</f>
        <v>66506219</v>
      </c>
      <c r="O28" s="4"/>
      <c r="P28" s="13">
        <f t="shared" ref="P28" si="3">D28+F28+N28</f>
        <v>66506219</v>
      </c>
      <c r="Q28" s="1"/>
    </row>
    <row r="29" spans="1:17" ht="15.75" customHeight="1" x14ac:dyDescent="0.2">
      <c r="A29" s="1"/>
      <c r="B29" s="22" t="s">
        <v>32</v>
      </c>
      <c r="C29" s="4"/>
      <c r="D29" s="22">
        <f>SUM(D22:D28)</f>
        <v>0</v>
      </c>
      <c r="E29" s="4"/>
      <c r="F29" s="22">
        <f>SUM(F22:F28)</f>
        <v>-674236719</v>
      </c>
      <c r="G29" s="4"/>
      <c r="H29" s="22">
        <f>SUM(H22:H28)</f>
        <v>0</v>
      </c>
      <c r="I29" s="4"/>
      <c r="J29" s="22">
        <f>SUM(J22:J28)</f>
        <v>0</v>
      </c>
      <c r="K29" s="4"/>
      <c r="L29" s="22">
        <f>SUM(L22:L28)</f>
        <v>0</v>
      </c>
      <c r="M29" s="4"/>
      <c r="N29" s="22">
        <f>SUM(N22:N28)</f>
        <v>0</v>
      </c>
      <c r="O29" s="4"/>
      <c r="P29" s="22">
        <f>SUM(P22:P28)</f>
        <v>-674236719</v>
      </c>
      <c r="Q29" s="23"/>
    </row>
    <row r="30" spans="1:17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.75" customHeight="1" x14ac:dyDescent="0.2">
      <c r="A33" s="1"/>
      <c r="B33" s="3" t="s">
        <v>33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1"/>
    </row>
    <row r="34" spans="1:17" ht="15.75" customHeight="1" x14ac:dyDescent="0.2">
      <c r="A34" s="1"/>
      <c r="B34" s="24" t="s">
        <v>4</v>
      </c>
      <c r="C34" s="1"/>
      <c r="D34" s="1"/>
      <c r="E34" s="1"/>
      <c r="F34" s="1"/>
      <c r="G34" s="1"/>
      <c r="H34" s="1"/>
      <c r="I34" s="1"/>
      <c r="J34" s="25" t="s">
        <v>34</v>
      </c>
      <c r="K34" s="5"/>
      <c r="L34" s="25" t="s">
        <v>35</v>
      </c>
      <c r="M34" s="5"/>
      <c r="N34" s="25" t="s">
        <v>36</v>
      </c>
      <c r="O34" s="1"/>
      <c r="P34" s="8" t="s">
        <v>11</v>
      </c>
      <c r="Q34" s="1"/>
    </row>
    <row r="35" spans="1:17" ht="15.75" customHeight="1" x14ac:dyDescent="0.2">
      <c r="A35" s="1"/>
      <c r="B35" s="26" t="s">
        <v>37</v>
      </c>
      <c r="C35" s="26"/>
      <c r="D35" s="26"/>
      <c r="E35" s="26"/>
      <c r="F35" s="26"/>
      <c r="G35" s="26"/>
      <c r="H35" s="26"/>
      <c r="I35" s="1"/>
      <c r="J35" s="26">
        <v>-65890404</v>
      </c>
      <c r="K35" s="1"/>
      <c r="L35" s="26">
        <v>-65890404</v>
      </c>
      <c r="M35" s="1"/>
      <c r="N35" s="26">
        <v>-65890404</v>
      </c>
      <c r="O35" s="1"/>
      <c r="P35" s="9">
        <f>J35+L35+N35</f>
        <v>-197671212</v>
      </c>
      <c r="Q35" s="1"/>
    </row>
    <row r="36" spans="1:17" ht="15.75" customHeight="1" x14ac:dyDescent="0.2">
      <c r="A36" s="1"/>
      <c r="B36" s="10" t="s">
        <v>38</v>
      </c>
      <c r="C36" s="10"/>
      <c r="D36" s="10"/>
      <c r="E36" s="10"/>
      <c r="F36" s="10"/>
      <c r="G36" s="10"/>
      <c r="H36" s="10"/>
      <c r="I36" s="1"/>
      <c r="J36" s="10">
        <v>-527997</v>
      </c>
      <c r="K36" s="1"/>
      <c r="L36" s="10">
        <v>-345430</v>
      </c>
      <c r="M36" s="1"/>
      <c r="N36" s="10">
        <v>-583262</v>
      </c>
      <c r="O36" s="1"/>
      <c r="P36" s="11">
        <f t="shared" ref="P36" si="4">J36+L36+N36</f>
        <v>-1456689</v>
      </c>
      <c r="Q36" s="1"/>
    </row>
    <row r="37" spans="1:17" ht="15.75" customHeight="1" x14ac:dyDescent="0.2">
      <c r="A37" s="1"/>
      <c r="B37" s="22" t="s">
        <v>39</v>
      </c>
      <c r="C37" s="22"/>
      <c r="D37" s="22"/>
      <c r="E37" s="22"/>
      <c r="F37" s="22"/>
      <c r="G37" s="22"/>
      <c r="H37" s="22"/>
      <c r="I37" s="4"/>
      <c r="J37" s="22">
        <f>SUM(J35:J36)</f>
        <v>-66418401</v>
      </c>
      <c r="K37" s="4"/>
      <c r="L37" s="22">
        <f>SUM(L35:L36)</f>
        <v>-66235834</v>
      </c>
      <c r="M37" s="4"/>
      <c r="N37" s="22">
        <f>SUM(N35:N36)</f>
        <v>-66473666</v>
      </c>
      <c r="O37" s="4"/>
      <c r="P37" s="22">
        <f>SUM(P35:P36)</f>
        <v>-199127901</v>
      </c>
      <c r="Q37" s="27"/>
    </row>
    <row r="38" spans="1:17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.75" customHeight="1" x14ac:dyDescent="0.2">
      <c r="A41" s="1"/>
      <c r="B41" s="3" t="s">
        <v>40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1"/>
    </row>
    <row r="42" spans="1:17" ht="15.75" customHeight="1" x14ac:dyDescent="0.2">
      <c r="A42" s="1"/>
      <c r="B42" s="24" t="s">
        <v>4</v>
      </c>
      <c r="C42" s="24"/>
      <c r="D42" s="24"/>
      <c r="E42" s="24"/>
      <c r="F42" s="24"/>
      <c r="G42" s="24"/>
      <c r="H42" s="24"/>
      <c r="I42" s="5"/>
      <c r="J42" s="25" t="s">
        <v>34</v>
      </c>
      <c r="K42" s="5"/>
      <c r="L42" s="25" t="s">
        <v>35</v>
      </c>
      <c r="M42" s="5"/>
      <c r="N42" s="25" t="s">
        <v>36</v>
      </c>
      <c r="O42" s="5"/>
      <c r="P42" s="8" t="s">
        <v>11</v>
      </c>
      <c r="Q42" s="1"/>
    </row>
    <row r="43" spans="1:17" ht="15.75" customHeight="1" x14ac:dyDescent="0.2">
      <c r="A43" s="1"/>
      <c r="B43" s="26" t="s">
        <v>41</v>
      </c>
      <c r="C43" s="26"/>
      <c r="D43" s="26"/>
      <c r="E43" s="26"/>
      <c r="F43" s="26"/>
      <c r="G43" s="26"/>
      <c r="H43" s="26"/>
      <c r="I43" s="1"/>
      <c r="J43" s="26">
        <v>61000000</v>
      </c>
      <c r="K43" s="1"/>
      <c r="L43" s="26">
        <v>61000000</v>
      </c>
      <c r="M43" s="1"/>
      <c r="N43" s="26">
        <v>61000000</v>
      </c>
      <c r="O43" s="1"/>
      <c r="P43" s="26">
        <f>SUM(J43:N43)</f>
        <v>183000000</v>
      </c>
      <c r="Q43" s="1"/>
    </row>
    <row r="44" spans="1:17" ht="15.75" customHeight="1" x14ac:dyDescent="0.2">
      <c r="A44" s="1"/>
      <c r="B44" s="14" t="s">
        <v>42</v>
      </c>
      <c r="C44" s="14"/>
      <c r="D44" s="14"/>
      <c r="E44" s="14"/>
      <c r="F44" s="14"/>
      <c r="G44" s="14"/>
      <c r="H44" s="14"/>
      <c r="I44" s="1"/>
      <c r="J44" s="14">
        <v>4890414</v>
      </c>
      <c r="K44" s="1"/>
      <c r="L44" s="28">
        <v>4890414</v>
      </c>
      <c r="M44" s="21"/>
      <c r="N44" s="28">
        <v>4890414</v>
      </c>
      <c r="O44" s="21"/>
      <c r="P44" s="29">
        <f t="shared" ref="P44:P45" si="5">SUM(H44:N44)</f>
        <v>14671242</v>
      </c>
      <c r="Q44" s="21"/>
    </row>
    <row r="45" spans="1:17" ht="15.75" customHeight="1" x14ac:dyDescent="0.2">
      <c r="A45" s="1"/>
      <c r="B45" s="14" t="s">
        <v>43</v>
      </c>
      <c r="C45" s="14"/>
      <c r="D45" s="14"/>
      <c r="E45" s="14"/>
      <c r="F45" s="14"/>
      <c r="G45" s="14"/>
      <c r="H45" s="14"/>
      <c r="I45" s="1"/>
      <c r="J45" s="14">
        <v>168793723</v>
      </c>
      <c r="K45" s="1"/>
      <c r="L45" s="28">
        <v>0</v>
      </c>
      <c r="M45" s="21"/>
      <c r="N45" s="28">
        <v>0</v>
      </c>
      <c r="O45" s="21"/>
      <c r="P45" s="29">
        <f t="shared" si="5"/>
        <v>168793723</v>
      </c>
      <c r="Q45" s="21"/>
    </row>
    <row r="46" spans="1:17" ht="15.75" customHeight="1" x14ac:dyDescent="0.2">
      <c r="A46" s="1"/>
      <c r="B46" s="22" t="s">
        <v>44</v>
      </c>
      <c r="C46" s="22"/>
      <c r="D46" s="22"/>
      <c r="E46" s="22"/>
      <c r="F46" s="22"/>
      <c r="G46" s="22"/>
      <c r="H46" s="22"/>
      <c r="I46" s="4"/>
      <c r="J46" s="22">
        <f>SUM(J43:J45)</f>
        <v>234684137</v>
      </c>
      <c r="K46" s="4"/>
      <c r="L46" s="22">
        <f>SUM(L43:L45)</f>
        <v>65890414</v>
      </c>
      <c r="M46" s="20"/>
      <c r="N46" s="22">
        <f>SUM(N43:N45)</f>
        <v>65890414</v>
      </c>
      <c r="O46" s="20"/>
      <c r="P46" s="22">
        <f>SUM(P43:P45)</f>
        <v>366464965</v>
      </c>
      <c r="Q46" s="21"/>
    </row>
    <row r="47" spans="1:17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21"/>
      <c r="M47" s="21"/>
      <c r="N47" s="21"/>
      <c r="O47" s="21"/>
      <c r="P47" s="21"/>
      <c r="Q47" s="21"/>
    </row>
    <row r="48" spans="1:17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.75" customHeight="1" x14ac:dyDescent="0.2">
      <c r="A50" s="1"/>
      <c r="B50" s="3" t="s">
        <v>45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"/>
    </row>
    <row r="51" spans="1:17" ht="15.75" customHeight="1" x14ac:dyDescent="0.2">
      <c r="A51" s="1"/>
      <c r="B51" s="24" t="s">
        <v>4</v>
      </c>
      <c r="C51" s="24"/>
      <c r="D51" s="24"/>
      <c r="E51" s="24"/>
      <c r="F51" s="30"/>
      <c r="G51" s="30"/>
      <c r="H51" s="30"/>
      <c r="I51" s="30"/>
      <c r="J51" s="30"/>
      <c r="K51" s="1"/>
      <c r="L51" s="8" t="s">
        <v>46</v>
      </c>
      <c r="M51" s="5"/>
      <c r="N51" s="8" t="s">
        <v>47</v>
      </c>
      <c r="O51" s="5"/>
      <c r="P51" s="8" t="s">
        <v>48</v>
      </c>
      <c r="Q51" s="1"/>
    </row>
    <row r="52" spans="1:17" ht="15.75" customHeight="1" x14ac:dyDescent="0.2">
      <c r="A52" s="1"/>
      <c r="B52" s="26" t="s">
        <v>49</v>
      </c>
      <c r="C52" s="26"/>
      <c r="D52" s="26"/>
      <c r="E52" s="26"/>
      <c r="F52" s="26"/>
      <c r="G52" s="26"/>
      <c r="H52" s="26"/>
      <c r="I52" s="26"/>
      <c r="J52" s="26"/>
      <c r="K52" s="1"/>
      <c r="L52" s="26">
        <f>-25613546-613936</f>
        <v>-26227482</v>
      </c>
      <c r="M52" s="1"/>
      <c r="N52" s="26">
        <v>-13628800</v>
      </c>
      <c r="O52" s="1"/>
      <c r="P52" s="26">
        <f>L52-N52</f>
        <v>-12598682</v>
      </c>
      <c r="Q52" s="1"/>
    </row>
    <row r="53" spans="1:17" ht="15.75" customHeight="1" x14ac:dyDescent="0.2">
      <c r="A53" s="1"/>
      <c r="B53" s="12" t="s">
        <v>50</v>
      </c>
      <c r="C53" s="12"/>
      <c r="D53" s="12"/>
      <c r="E53" s="12"/>
      <c r="F53" s="12"/>
      <c r="G53" s="12"/>
      <c r="H53" s="12"/>
      <c r="I53" s="12"/>
      <c r="J53" s="12"/>
      <c r="K53" s="1"/>
      <c r="L53" s="12">
        <f>-25796638-606435</f>
        <v>-26403073</v>
      </c>
      <c r="M53" s="1"/>
      <c r="N53" s="12">
        <v>-12505625</v>
      </c>
      <c r="O53" s="1"/>
      <c r="P53" s="12">
        <f>L53-N53</f>
        <v>-13897448</v>
      </c>
      <c r="Q53" s="1"/>
    </row>
    <row r="54" spans="1:17" ht="15.75" customHeight="1" x14ac:dyDescent="0.2">
      <c r="A54" s="1"/>
      <c r="B54" s="10" t="s">
        <v>51</v>
      </c>
      <c r="C54" s="10"/>
      <c r="D54" s="10"/>
      <c r="E54" s="10"/>
      <c r="F54" s="10"/>
      <c r="G54" s="10"/>
      <c r="H54" s="10"/>
      <c r="I54" s="10"/>
      <c r="J54" s="10"/>
      <c r="K54" s="1"/>
      <c r="L54" s="10">
        <v>-36883008</v>
      </c>
      <c r="M54" s="1"/>
      <c r="N54" s="10">
        <v>-12329759</v>
      </c>
      <c r="O54" s="1"/>
      <c r="P54" s="10">
        <f>L54-N54</f>
        <v>-24553249</v>
      </c>
      <c r="Q54" s="1"/>
    </row>
    <row r="55" spans="1:17" ht="15.75" customHeight="1" x14ac:dyDescent="0.2">
      <c r="A55" s="1"/>
      <c r="B55" s="22" t="s">
        <v>11</v>
      </c>
      <c r="C55" s="22"/>
      <c r="D55" s="22"/>
      <c r="E55" s="22"/>
      <c r="F55" s="31"/>
      <c r="G55" s="31"/>
      <c r="H55" s="31"/>
      <c r="I55" s="31"/>
      <c r="J55" s="31"/>
      <c r="K55" s="1"/>
      <c r="L55" s="22">
        <f>SUBTOTAL(9,L52:L54)</f>
        <v>-89513563</v>
      </c>
      <c r="M55" s="1"/>
      <c r="N55" s="22">
        <f>SUBTOTAL(9,N52:N54)</f>
        <v>-38464184</v>
      </c>
      <c r="O55" s="1"/>
      <c r="P55" s="22">
        <f>SUBTOTAL(9,P52:P54)</f>
        <v>-51049379</v>
      </c>
      <c r="Q55" s="1"/>
    </row>
    <row r="56" spans="1:17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6.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</sheetData>
  <pageMargins left="0.75" right="0.75" top="0.75" bottom="0.75" header="0.5" footer="0.5"/>
  <pageSetup scale="66" orientation="landscape" r:id="rId1"/>
  <headerFooter>
    <oddHeader>&amp;L&amp;"Arial,Bold"&amp;10
 Exhibit RMP__NLH-5
Rocky Mountain Power
Wyoming General Rate Case - December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RMP__(SRM-6)</vt:lpstr>
      <vt:lpstr>'Exhibit RMP__(SRM-6)'!Print_Area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Highsmith, Nicholas</dc:creator>
  <cp:lastModifiedBy>Fladstol, Deanna</cp:lastModifiedBy>
  <dcterms:created xsi:type="dcterms:W3CDTF">2020-04-27T19:00:56Z</dcterms:created>
  <dcterms:modified xsi:type="dcterms:W3CDTF">2020-04-30T18:39:14Z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